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<sst xmlns="http://schemas.openxmlformats.org/spreadsheetml/2006/main" count="149" uniqueCount="118">
  <si>
    <t xml:space="preserve">HỘI LHTN VIỆT NAM </t>
  </si>
  <si>
    <t>Đồng Nai, ngày 29  tháng  10 năm 2014</t>
  </si>
  <si>
    <t>***</t>
  </si>
  <si>
    <t>STT</t>
  </si>
  <si>
    <t>Đơn vị</t>
  </si>
  <si>
    <t>TSTN  (Cục Thống kê)</t>
  </si>
  <si>
    <t>Tổng số 
hội viên tăng</t>
  </si>
  <si>
    <t>Tổng số
 hội viên giảm</t>
  </si>
  <si>
    <t>Tỷ lệ tập hợp</t>
  </si>
  <si>
    <t>Phát triển Đoàn</t>
  </si>
  <si>
    <t>Giới thiệu phát triển Đoàn đạt</t>
  </si>
  <si>
    <t>TSĐV</t>
  </si>
  <si>
    <t>Hiến máu tình nguyện</t>
  </si>
  <si>
    <t>Nhà Nhân ái</t>
  </si>
  <si>
    <t>khám bệnh, phát thuốc</t>
  </si>
  <si>
    <t>Phát triển</t>
  </si>
  <si>
    <t>Chuyển đến</t>
  </si>
  <si>
    <t>Chuyển đi</t>
  </si>
  <si>
    <t>TSĐV + TSHV</t>
  </si>
  <si>
    <t>%</t>
  </si>
  <si>
    <t>Tổng số</t>
  </si>
  <si>
    <t>xây mới</t>
  </si>
  <si>
    <t>sửa chữa</t>
  </si>
  <si>
    <t>số đợt</t>
  </si>
  <si>
    <t>số người</t>
  </si>
  <si>
    <t>số tiền
(triệu đồng)</t>
  </si>
  <si>
    <t>Long Thành</t>
  </si>
  <si>
    <t>Nhơn Trạch</t>
  </si>
  <si>
    <t>Biên Hòa</t>
  </si>
  <si>
    <t>Vĩnh Cửu</t>
  </si>
  <si>
    <t>Trảng Bom</t>
  </si>
  <si>
    <t>Thống Nhất</t>
  </si>
  <si>
    <t>Cẩm Mỹ</t>
  </si>
  <si>
    <t>Tân Phú</t>
  </si>
  <si>
    <t xml:space="preserve">Xuân Lộc </t>
  </si>
  <si>
    <t>Định Quán</t>
  </si>
  <si>
    <t>Long Khánh</t>
  </si>
  <si>
    <t xml:space="preserve">Tổng </t>
  </si>
  <si>
    <t>ỦY BAN HỘI TỈNH ĐỒNG NAI</t>
  </si>
  <si>
    <t>TSTN
(các đơn vị quản lý)</t>
  </si>
  <si>
    <t>Không sinh hoạt do quá tuổi</t>
  </si>
  <si>
    <t>Tổng số Hội viên cuối năm 2013</t>
  </si>
  <si>
    <t>PHỤ LỤC PHÂN TÍCH</t>
  </si>
  <si>
    <t>SỐ LIỆU HỘI VIÊN CÁC KHU VỰC</t>
  </si>
  <si>
    <t>Khu vực địa bàn dân cư</t>
  </si>
  <si>
    <t>Trường học</t>
  </si>
  <si>
    <t>Tổng số
hội viên tính 
đến 30/10/
2014</t>
  </si>
  <si>
    <t>Tỷ lệ</t>
  </si>
  <si>
    <t>Số cơ sở Hội triển khai thực hiện có hiệu quả mô hình hỗ trợ vốn cho thanh niên</t>
  </si>
  <si>
    <t xml:space="preserve">Số đội thanh niên tình nguyện, thanh niên xung kích tại chỗ </t>
  </si>
  <si>
    <t>Nhóm chỉ tiêu về công tác xây dựng tổ chức Hội, mở rộng mặt trận đoàn kết tập hợp thanh niên</t>
  </si>
  <si>
    <t>100% cơ sở Hội</t>
  </si>
  <si>
    <t>Toàn tỉnh</t>
  </si>
  <si>
    <t>254 đội</t>
  </si>
  <si>
    <t>Xây dựng lực lượng nòng cốt</t>
  </si>
  <si>
    <t>50%</t>
  </si>
  <si>
    <t>55%</t>
  </si>
  <si>
    <t>52%</t>
  </si>
  <si>
    <t>53%</t>
  </si>
  <si>
    <t>Kết nạp Đoàn</t>
  </si>
  <si>
    <t xml:space="preserve">100% khu phố, ấp  </t>
  </si>
  <si>
    <t>Xây dựng chi hội, CLB, tổ đội, nhóm hoạt động hiệu quả</t>
  </si>
  <si>
    <t>Ủy ban Hội cơ sở đạt khá, vững mạnh hàng năm.</t>
  </si>
  <si>
    <t>80% cơ sở Hội</t>
  </si>
  <si>
    <t>Tỷ lệ hội viên sinh hoạt thường xuyên</t>
  </si>
  <si>
    <t>80 đến 95%</t>
  </si>
  <si>
    <t>100% cán bộ Hội cơ sở trở lên</t>
  </si>
  <si>
    <t>Tổng số cơ sở Hội</t>
  </si>
  <si>
    <t>Hàng năm có 70% số đoàn viên mới được kết nạp là hội viên.</t>
  </si>
  <si>
    <r>
      <t xml:space="preserve">TSTN </t>
    </r>
    <r>
      <rPr>
        <sz val="12"/>
        <rFont val="Times New Roman"/>
        <family val="1"/>
      </rPr>
      <t xml:space="preserve"> (Cục Thống kê)</t>
    </r>
  </si>
  <si>
    <r>
      <t xml:space="preserve">TSTN
</t>
    </r>
    <r>
      <rPr>
        <sz val="12"/>
        <rFont val="Times New Roman"/>
        <family val="1"/>
      </rPr>
      <t>(các đơn vị quản lý)</t>
    </r>
  </si>
  <si>
    <r>
      <t xml:space="preserve">TSHV
</t>
    </r>
    <r>
      <rPr>
        <sz val="12"/>
        <rFont val="Times New Roman"/>
        <family val="1"/>
      </rPr>
      <t>(tính đến 30/10/
2014)</t>
    </r>
  </si>
  <si>
    <t>Hiến máu tình nguyện
(đơn vị máu)</t>
  </si>
  <si>
    <t>Xây dựng Nhà Nhân ái 
(căn nhà)</t>
  </si>
  <si>
    <t>Khám bệnh, phát thuốc miễn phí cho đồng bào (số đợt khám)</t>
  </si>
  <si>
    <t>Cán bộ Hội được đào tạo, tập huấn</t>
  </si>
  <si>
    <t>Tổ chức Lớp tập huấn, trại kỹ năng, trại huấn luyện</t>
  </si>
  <si>
    <t>Hàng năm, mỗi huyện, thị, thành phố và Ủy ban Hội tỉnh tổ chức ít nhất 01 Lớp tập huấn và 01 trại huấn luyện</t>
  </si>
  <si>
    <t>BẢNG PHÂN BỔ CHỈ TIÊU CÔNG TÁC HỘI VÀ PHONG TRÀO THANH NIÊN NĂM 2015</t>
  </si>
  <si>
    <t>100% cán bộ, hội viên, 80% thanh niên</t>
  </si>
  <si>
    <t>Tuyên truyền về các ngày lễ lớn của đất nước, của Đảng, Đoàn, Hội trong năm 2015</t>
  </si>
  <si>
    <t>Cấp huyện và 100% cơ sở Hội</t>
  </si>
  <si>
    <r>
      <t>Xây dựng và triển khai tiêu chí tham gia phong trào</t>
    </r>
  </si>
  <si>
    <t>Vận động thanh niên thi đua rèn luyện</t>
  </si>
  <si>
    <t>100% cán bộ, hội viên, 70% thanh niên</t>
  </si>
  <si>
    <r>
      <t xml:space="preserve">Tuyên truyền phong trào </t>
    </r>
    <r>
      <rPr>
        <i/>
        <sz val="10"/>
        <color indexed="8"/>
        <rFont val="Times New Roman"/>
        <family val="1"/>
      </rPr>
      <t>“Tôi yêu Tổ quốc tôi”</t>
    </r>
    <r>
      <rPr>
        <sz val="10"/>
        <color indexed="8"/>
        <rFont val="Times New Roman"/>
        <family val="1"/>
      </rPr>
      <t xml:space="preserve"> </t>
    </r>
  </si>
  <si>
    <r>
      <t xml:space="preserve">Tổ chức các diễn đàn </t>
    </r>
    <r>
      <rPr>
        <i/>
        <sz val="10"/>
        <color indexed="8"/>
        <rFont val="Times New Roman"/>
        <family val="1"/>
      </rPr>
      <t>“Tôi yêu Tổ quốc tôi”</t>
    </r>
  </si>
  <si>
    <r>
      <t xml:space="preserve">Tổ chức sinh hoạt chính trị với chủ đề </t>
    </r>
    <r>
      <rPr>
        <i/>
        <sz val="10"/>
        <color indexed="8"/>
        <rFont val="Times New Roman"/>
        <family val="1"/>
      </rPr>
      <t>“Nhớ về Bác - Lòng ta trong sáng hơn”</t>
    </r>
  </si>
  <si>
    <t>Tổ chức tuyên dương, các điển hình tiên tiến trên các lĩnh vực</t>
  </si>
  <si>
    <t>Cấp huyện tổ chức ít nhất 1 lần và 50% cơ sở có tổ chức hoạt động</t>
  </si>
  <si>
    <t>Số Công trình, phần việc thanh niên tham gia xây dựng nông thôn mới</t>
  </si>
  <si>
    <t>Vận động thanh niên
sống có trách nhiệm</t>
  </si>
  <si>
    <t>Vận động thanh niên 
thi đua cống hiến</t>
  </si>
  <si>
    <t>100% cơ sở Hội địa bàn dân cư</t>
  </si>
  <si>
    <t>Duy trì hiệu quả các mô hình tổ hợp tác, tổ vần đổi công</t>
  </si>
  <si>
    <t>Phát triển hội viên mới</t>
  </si>
  <si>
    <t>Tỷ lệ tập hợp thanh niên 
(tính trên số liệu Cục Thống kê)</t>
  </si>
  <si>
    <t>Tổ chức Đại hội Câu lạc bộ Thầy Thuốc trẻ cấp huyện</t>
  </si>
  <si>
    <r>
      <t>Đăng ký thi đua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cam kết không vi phạm an toàn giao thông. </t>
    </r>
  </si>
  <si>
    <t>hoàn thành trước tháng 8/2015</t>
  </si>
  <si>
    <t>Xây dựng tổ chức Hội trong doanh nghiệp ngoài Nhà nước, chi hội nhà trọ</t>
  </si>
  <si>
    <t>Số hoạt động trong thanh niên dân tộc,  thanh niên tôn giáo</t>
  </si>
  <si>
    <t>34 đội</t>
  </si>
  <si>
    <t>9 đội</t>
  </si>
  <si>
    <t>13 đội</t>
  </si>
  <si>
    <t>5 đội</t>
  </si>
  <si>
    <t>3 đội</t>
  </si>
  <si>
    <t>7 đội</t>
  </si>
  <si>
    <t>21 đội</t>
  </si>
  <si>
    <t>10 đội</t>
  </si>
  <si>
    <t>11 đội</t>
  </si>
  <si>
    <t>Duy trì hoạt động của 22 đội TNTN ATGT cấp huyện và 106 cơ sở</t>
  </si>
  <si>
    <t>Cấp huyện tổ chức ít nhất 01 diễn đàn và ít nhất 50% cơ sở Hội tổ chức</t>
  </si>
  <si>
    <t>Việc học tập và làm theo tấm gương đạo đức Hồ Chí Minh với chuyên đề năm 2015</t>
  </si>
  <si>
    <t>100% cơ sở Hội; 100% cán bộ, hội viên, 70% thanh niên</t>
  </si>
  <si>
    <t>Cấp huyện có hình thức tuyên dương Thanh niên sản xuất kinh doanh giỏi</t>
  </si>
  <si>
    <t>ít nhất 01 hoạt động</t>
  </si>
  <si>
    <t>Tuyên truyền phong trào
 "Tôi yêu Tổ quốc tôi"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</si>
</sst>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10" fontId="2" fillId="0" borderId="19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left" vertical="center" wrapText="1"/>
    </xf>
    <xf numFmtId="10" fontId="2" fillId="0" borderId="16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0" fontId="7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9" fontId="6" fillId="0" borderId="17" xfId="0" applyNumberFormat="1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i\Nam2014\PLSLnam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1"/>
      <sheetName val="Bieu2"/>
      <sheetName val="Danhgiachatluong"/>
      <sheetName val="Bieu3"/>
      <sheetName val="Bieu4"/>
      <sheetName val="Bieu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536"/>
  <sheetViews>
    <sheetView tabSelected="1" zoomScale="85" zoomScaleNormal="85" zoomScalePageLayoutView="0" workbookViewId="0" topLeftCell="A1">
      <selection activeCell="H7" sqref="H7:H18"/>
    </sheetView>
  </sheetViews>
  <sheetFormatPr defaultColWidth="9.140625" defaultRowHeight="15"/>
  <cols>
    <col min="1" max="1" width="5.7109375" style="22" customWidth="1"/>
    <col min="2" max="2" width="15.7109375" style="1" customWidth="1"/>
    <col min="3" max="5" width="9.7109375" style="1" customWidth="1"/>
    <col min="6" max="27" width="9.7109375" style="2" customWidth="1"/>
    <col min="28" max="28" width="9.7109375" style="1" customWidth="1"/>
    <col min="29" max="29" width="9.7109375" style="3" customWidth="1"/>
    <col min="30" max="35" width="9.7109375" style="1" customWidth="1"/>
    <col min="36" max="39" width="9.140625" style="1" customWidth="1"/>
    <col min="40" max="16384" width="9.140625" style="1" customWidth="1"/>
  </cols>
  <sheetData>
    <row r="1" spans="1:31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33"/>
      <c r="R1" s="133"/>
      <c r="S1" s="133"/>
      <c r="T1" s="133"/>
      <c r="U1" s="133"/>
      <c r="V1" s="133"/>
      <c r="W1" s="133"/>
      <c r="X1" s="133"/>
      <c r="Y1" s="133"/>
      <c r="Z1" s="133"/>
      <c r="AB1" s="3"/>
      <c r="AD1" s="3"/>
      <c r="AE1" s="3"/>
    </row>
    <row r="2" spans="1:26" ht="18.75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8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35" ht="19.5" thickBot="1">
      <c r="A4" s="135" t="s">
        <v>78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</row>
    <row r="5" spans="1:35" s="22" customFormat="1" ht="30.75" customHeight="1" thickTop="1">
      <c r="A5" s="105" t="s">
        <v>3</v>
      </c>
      <c r="B5" s="105" t="s">
        <v>4</v>
      </c>
      <c r="C5" s="106" t="s">
        <v>67</v>
      </c>
      <c r="D5" s="107" t="s">
        <v>69</v>
      </c>
      <c r="E5" s="108" t="s">
        <v>70</v>
      </c>
      <c r="F5" s="109" t="s">
        <v>71</v>
      </c>
      <c r="G5" s="139" t="s">
        <v>117</v>
      </c>
      <c r="H5" s="140"/>
      <c r="I5" s="141"/>
      <c r="J5" s="146" t="s">
        <v>83</v>
      </c>
      <c r="K5" s="147"/>
      <c r="L5" s="147"/>
      <c r="M5" s="147"/>
      <c r="N5" s="148"/>
      <c r="O5" s="136" t="s">
        <v>92</v>
      </c>
      <c r="P5" s="137"/>
      <c r="Q5" s="137"/>
      <c r="R5" s="137"/>
      <c r="S5" s="138"/>
      <c r="T5" s="139" t="s">
        <v>91</v>
      </c>
      <c r="U5" s="140"/>
      <c r="V5" s="153"/>
      <c r="W5" s="141"/>
      <c r="X5" s="146" t="s">
        <v>50</v>
      </c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8"/>
    </row>
    <row r="6" spans="1:35" s="100" customFormat="1" ht="119.25" customHeight="1">
      <c r="A6" s="110"/>
      <c r="B6" s="110"/>
      <c r="C6" s="111"/>
      <c r="D6" s="112"/>
      <c r="E6" s="113"/>
      <c r="F6" s="114"/>
      <c r="G6" s="102" t="s">
        <v>85</v>
      </c>
      <c r="H6" s="104" t="s">
        <v>82</v>
      </c>
      <c r="I6" s="103" t="s">
        <v>86</v>
      </c>
      <c r="J6" s="102" t="s">
        <v>113</v>
      </c>
      <c r="K6" s="104" t="s">
        <v>87</v>
      </c>
      <c r="L6" s="104" t="s">
        <v>80</v>
      </c>
      <c r="M6" s="104" t="s">
        <v>111</v>
      </c>
      <c r="N6" s="103" t="s">
        <v>88</v>
      </c>
      <c r="O6" s="102" t="s">
        <v>90</v>
      </c>
      <c r="P6" s="104" t="s">
        <v>49</v>
      </c>
      <c r="Q6" s="96" t="s">
        <v>72</v>
      </c>
      <c r="R6" s="96" t="s">
        <v>73</v>
      </c>
      <c r="S6" s="95" t="s">
        <v>74</v>
      </c>
      <c r="T6" s="102" t="s">
        <v>48</v>
      </c>
      <c r="U6" s="96" t="s">
        <v>94</v>
      </c>
      <c r="V6" s="99" t="s">
        <v>115</v>
      </c>
      <c r="W6" s="103" t="s">
        <v>98</v>
      </c>
      <c r="X6" s="98" t="s">
        <v>95</v>
      </c>
      <c r="Y6" s="96" t="s">
        <v>96</v>
      </c>
      <c r="Z6" s="96" t="s">
        <v>54</v>
      </c>
      <c r="AA6" s="96" t="s">
        <v>59</v>
      </c>
      <c r="AB6" s="96" t="s">
        <v>61</v>
      </c>
      <c r="AC6" s="104" t="s">
        <v>62</v>
      </c>
      <c r="AD6" s="96" t="s">
        <v>64</v>
      </c>
      <c r="AE6" s="104" t="s">
        <v>75</v>
      </c>
      <c r="AF6" s="96" t="s">
        <v>76</v>
      </c>
      <c r="AG6" s="96" t="s">
        <v>100</v>
      </c>
      <c r="AH6" s="104" t="s">
        <v>101</v>
      </c>
      <c r="AI6" s="95" t="s">
        <v>97</v>
      </c>
    </row>
    <row r="7" spans="1:45" ht="30" customHeight="1">
      <c r="A7" s="115">
        <v>1</v>
      </c>
      <c r="B7" s="93" t="s">
        <v>28</v>
      </c>
      <c r="C7" s="115">
        <v>52</v>
      </c>
      <c r="D7" s="27">
        <v>297447</v>
      </c>
      <c r="E7" s="116">
        <v>41340</v>
      </c>
      <c r="F7" s="9">
        <v>41340</v>
      </c>
      <c r="G7" s="142" t="s">
        <v>79</v>
      </c>
      <c r="H7" s="127" t="s">
        <v>81</v>
      </c>
      <c r="I7" s="144" t="s">
        <v>112</v>
      </c>
      <c r="J7" s="142" t="s">
        <v>84</v>
      </c>
      <c r="K7" s="127" t="s">
        <v>51</v>
      </c>
      <c r="L7" s="127" t="s">
        <v>114</v>
      </c>
      <c r="M7" s="116" t="s">
        <v>102</v>
      </c>
      <c r="N7" s="144" t="s">
        <v>89</v>
      </c>
      <c r="O7" s="27">
        <f>C7</f>
        <v>52</v>
      </c>
      <c r="P7" s="7">
        <f>C7</f>
        <v>52</v>
      </c>
      <c r="Q7" s="7">
        <v>2150</v>
      </c>
      <c r="R7" s="7">
        <v>4</v>
      </c>
      <c r="S7" s="117">
        <v>10</v>
      </c>
      <c r="T7" s="142" t="s">
        <v>93</v>
      </c>
      <c r="U7" s="127" t="s">
        <v>93</v>
      </c>
      <c r="V7" s="155" t="s">
        <v>116</v>
      </c>
      <c r="W7" s="144" t="s">
        <v>51</v>
      </c>
      <c r="X7" s="27">
        <f>7000+(7000*10%)</f>
        <v>7700</v>
      </c>
      <c r="Y7" s="150">
        <f>(X7+F7)/D7</f>
        <v>0.1648697078807317</v>
      </c>
      <c r="Z7" s="125" t="s">
        <v>55</v>
      </c>
      <c r="AA7" s="126" t="s">
        <v>68</v>
      </c>
      <c r="AB7" s="126" t="s">
        <v>60</v>
      </c>
      <c r="AC7" s="127" t="s">
        <v>63</v>
      </c>
      <c r="AD7" s="127" t="s">
        <v>65</v>
      </c>
      <c r="AE7" s="128" t="s">
        <v>66</v>
      </c>
      <c r="AF7" s="126" t="s">
        <v>77</v>
      </c>
      <c r="AG7" s="7">
        <v>10</v>
      </c>
      <c r="AH7" s="7">
        <v>2</v>
      </c>
      <c r="AI7" s="151" t="s">
        <v>99</v>
      </c>
      <c r="AJ7" s="97"/>
      <c r="AK7" s="97"/>
      <c r="AL7" s="97"/>
      <c r="AM7" s="97"/>
      <c r="AN7" s="97"/>
      <c r="AO7" s="97"/>
      <c r="AP7" s="97"/>
      <c r="AQ7" s="97"/>
      <c r="AR7" s="97"/>
      <c r="AS7" s="97"/>
    </row>
    <row r="8" spans="1:45" ht="30" customHeight="1">
      <c r="A8" s="115">
        <v>2</v>
      </c>
      <c r="B8" s="93" t="s">
        <v>36</v>
      </c>
      <c r="C8" s="115">
        <v>22</v>
      </c>
      <c r="D8" s="27">
        <v>34955</v>
      </c>
      <c r="E8" s="116">
        <v>34748</v>
      </c>
      <c r="F8" s="8">
        <v>21022</v>
      </c>
      <c r="G8" s="142"/>
      <c r="H8" s="127"/>
      <c r="I8" s="144"/>
      <c r="J8" s="142"/>
      <c r="K8" s="127"/>
      <c r="L8" s="127"/>
      <c r="M8" s="116" t="s">
        <v>103</v>
      </c>
      <c r="N8" s="144"/>
      <c r="O8" s="27">
        <f>C8</f>
        <v>22</v>
      </c>
      <c r="P8" s="7">
        <f>C8</f>
        <v>22</v>
      </c>
      <c r="Q8" s="7">
        <v>1700</v>
      </c>
      <c r="R8" s="7">
        <v>2</v>
      </c>
      <c r="S8" s="117">
        <v>5</v>
      </c>
      <c r="T8" s="142"/>
      <c r="U8" s="127"/>
      <c r="V8" s="156"/>
      <c r="W8" s="144"/>
      <c r="X8" s="27">
        <f>2300+(2300*10%)</f>
        <v>2530</v>
      </c>
      <c r="Y8" s="150">
        <f aca="true" t="shared" si="0" ref="Y8:Y18">(X8+F8)/D8</f>
        <v>0.6737805750250322</v>
      </c>
      <c r="Z8" s="125" t="s">
        <v>55</v>
      </c>
      <c r="AA8" s="126"/>
      <c r="AB8" s="126"/>
      <c r="AC8" s="127"/>
      <c r="AD8" s="127"/>
      <c r="AE8" s="128"/>
      <c r="AF8" s="126"/>
      <c r="AG8" s="7">
        <v>2</v>
      </c>
      <c r="AH8" s="7">
        <v>2</v>
      </c>
      <c r="AI8" s="151"/>
      <c r="AJ8" s="97"/>
      <c r="AK8" s="97"/>
      <c r="AL8" s="97"/>
      <c r="AM8" s="97"/>
      <c r="AN8" s="97"/>
      <c r="AO8" s="97"/>
      <c r="AP8" s="97"/>
      <c r="AQ8" s="97"/>
      <c r="AR8" s="97"/>
      <c r="AS8" s="97"/>
    </row>
    <row r="9" spans="1:45" ht="30" customHeight="1">
      <c r="A9" s="115">
        <v>3</v>
      </c>
      <c r="B9" s="93" t="s">
        <v>34</v>
      </c>
      <c r="C9" s="115">
        <v>25</v>
      </c>
      <c r="D9" s="27">
        <v>57371</v>
      </c>
      <c r="E9" s="116">
        <v>26218</v>
      </c>
      <c r="F9" s="9">
        <v>16982</v>
      </c>
      <c r="G9" s="142"/>
      <c r="H9" s="127"/>
      <c r="I9" s="144"/>
      <c r="J9" s="142"/>
      <c r="K9" s="127"/>
      <c r="L9" s="127"/>
      <c r="M9" s="116" t="s">
        <v>105</v>
      </c>
      <c r="N9" s="144"/>
      <c r="O9" s="27">
        <f>C9</f>
        <v>25</v>
      </c>
      <c r="P9" s="7">
        <f>C9</f>
        <v>25</v>
      </c>
      <c r="Q9" s="7">
        <v>1450</v>
      </c>
      <c r="R9" s="7">
        <v>2</v>
      </c>
      <c r="S9" s="117">
        <v>5</v>
      </c>
      <c r="T9" s="142"/>
      <c r="U9" s="127"/>
      <c r="V9" s="156"/>
      <c r="W9" s="144"/>
      <c r="X9" s="27">
        <f>4300+(4300*10%)</f>
        <v>4730</v>
      </c>
      <c r="Y9" s="150">
        <f t="shared" si="0"/>
        <v>0.3784490421990204</v>
      </c>
      <c r="Z9" s="125" t="s">
        <v>56</v>
      </c>
      <c r="AA9" s="126"/>
      <c r="AB9" s="126"/>
      <c r="AC9" s="127"/>
      <c r="AD9" s="127"/>
      <c r="AE9" s="128"/>
      <c r="AF9" s="126"/>
      <c r="AG9" s="7">
        <v>2</v>
      </c>
      <c r="AH9" s="7">
        <v>5</v>
      </c>
      <c r="AI9" s="151"/>
      <c r="AJ9" s="97"/>
      <c r="AK9" s="97"/>
      <c r="AL9" s="97"/>
      <c r="AM9" s="97"/>
      <c r="AN9" s="97"/>
      <c r="AO9" s="97"/>
      <c r="AP9" s="97"/>
      <c r="AQ9" s="97"/>
      <c r="AR9" s="97"/>
      <c r="AS9" s="97"/>
    </row>
    <row r="10" spans="1:45" ht="30" customHeight="1">
      <c r="A10" s="115">
        <v>4</v>
      </c>
      <c r="B10" s="93" t="s">
        <v>32</v>
      </c>
      <c r="C10" s="115">
        <v>16</v>
      </c>
      <c r="D10" s="27">
        <v>39906</v>
      </c>
      <c r="E10" s="116">
        <v>18192</v>
      </c>
      <c r="F10" s="9">
        <v>10335</v>
      </c>
      <c r="G10" s="142"/>
      <c r="H10" s="127"/>
      <c r="I10" s="144"/>
      <c r="J10" s="142"/>
      <c r="K10" s="127"/>
      <c r="L10" s="127"/>
      <c r="M10" s="116" t="s">
        <v>106</v>
      </c>
      <c r="N10" s="144"/>
      <c r="O10" s="27">
        <f>C10</f>
        <v>16</v>
      </c>
      <c r="P10" s="7">
        <f>C10</f>
        <v>16</v>
      </c>
      <c r="Q10" s="7">
        <v>990</v>
      </c>
      <c r="R10" s="7">
        <v>4</v>
      </c>
      <c r="S10" s="117">
        <v>5</v>
      </c>
      <c r="T10" s="142"/>
      <c r="U10" s="127"/>
      <c r="V10" s="156"/>
      <c r="W10" s="144"/>
      <c r="X10" s="27">
        <f>2000+(2000*10%)</f>
        <v>2200</v>
      </c>
      <c r="Y10" s="150">
        <f t="shared" si="0"/>
        <v>0.3141131659399589</v>
      </c>
      <c r="Z10" s="125" t="s">
        <v>55</v>
      </c>
      <c r="AA10" s="126"/>
      <c r="AB10" s="126"/>
      <c r="AC10" s="127"/>
      <c r="AD10" s="127"/>
      <c r="AE10" s="128"/>
      <c r="AF10" s="126"/>
      <c r="AG10" s="7">
        <v>0</v>
      </c>
      <c r="AH10" s="7">
        <v>2</v>
      </c>
      <c r="AI10" s="151"/>
      <c r="AJ10" s="97"/>
      <c r="AK10" s="97"/>
      <c r="AL10" s="97"/>
      <c r="AM10" s="97"/>
      <c r="AN10" s="97"/>
      <c r="AO10" s="97"/>
      <c r="AP10" s="97"/>
      <c r="AQ10" s="97"/>
      <c r="AR10" s="97"/>
      <c r="AS10" s="97"/>
    </row>
    <row r="11" spans="1:45" ht="30" customHeight="1">
      <c r="A11" s="115">
        <v>5</v>
      </c>
      <c r="B11" s="93" t="s">
        <v>31</v>
      </c>
      <c r="C11" s="115">
        <v>14</v>
      </c>
      <c r="D11" s="27">
        <v>44311</v>
      </c>
      <c r="E11" s="116">
        <v>18207</v>
      </c>
      <c r="F11" s="9">
        <v>13404</v>
      </c>
      <c r="G11" s="142"/>
      <c r="H11" s="127"/>
      <c r="I11" s="144"/>
      <c r="J11" s="142"/>
      <c r="K11" s="127"/>
      <c r="L11" s="127"/>
      <c r="M11" s="116" t="s">
        <v>110</v>
      </c>
      <c r="N11" s="144"/>
      <c r="O11" s="27">
        <f>C11</f>
        <v>14</v>
      </c>
      <c r="P11" s="7">
        <f>C11</f>
        <v>14</v>
      </c>
      <c r="Q11" s="7">
        <v>1100</v>
      </c>
      <c r="R11" s="7">
        <f>20%*C11</f>
        <v>2.8000000000000003</v>
      </c>
      <c r="S11" s="117">
        <v>5</v>
      </c>
      <c r="T11" s="142"/>
      <c r="U11" s="127"/>
      <c r="V11" s="156"/>
      <c r="W11" s="144"/>
      <c r="X11" s="27">
        <v>4500</v>
      </c>
      <c r="Y11" s="150">
        <f t="shared" si="0"/>
        <v>0.4040531696418497</v>
      </c>
      <c r="Z11" s="125" t="s">
        <v>57</v>
      </c>
      <c r="AA11" s="126"/>
      <c r="AB11" s="126"/>
      <c r="AC11" s="127"/>
      <c r="AD11" s="127"/>
      <c r="AE11" s="128"/>
      <c r="AF11" s="126"/>
      <c r="AG11" s="7">
        <v>1</v>
      </c>
      <c r="AH11" s="7">
        <v>6</v>
      </c>
      <c r="AI11" s="151"/>
      <c r="AJ11" s="97"/>
      <c r="AK11" s="97"/>
      <c r="AL11" s="97"/>
      <c r="AM11" s="97"/>
      <c r="AN11" s="97"/>
      <c r="AO11" s="97"/>
      <c r="AP11" s="97"/>
      <c r="AQ11" s="97"/>
      <c r="AR11" s="97"/>
      <c r="AS11" s="97"/>
    </row>
    <row r="12" spans="1:45" ht="30" customHeight="1">
      <c r="A12" s="115">
        <v>6</v>
      </c>
      <c r="B12" s="93" t="s">
        <v>30</v>
      </c>
      <c r="C12" s="115">
        <v>29</v>
      </c>
      <c r="D12" s="27">
        <v>94043</v>
      </c>
      <c r="E12" s="116">
        <v>39740</v>
      </c>
      <c r="F12" s="9">
        <v>22267</v>
      </c>
      <c r="G12" s="142"/>
      <c r="H12" s="127"/>
      <c r="I12" s="144"/>
      <c r="J12" s="142"/>
      <c r="K12" s="127"/>
      <c r="L12" s="127"/>
      <c r="M12" s="116" t="s">
        <v>105</v>
      </c>
      <c r="N12" s="144"/>
      <c r="O12" s="27">
        <f>C12</f>
        <v>29</v>
      </c>
      <c r="P12" s="7">
        <f>C12</f>
        <v>29</v>
      </c>
      <c r="Q12" s="7">
        <v>1450</v>
      </c>
      <c r="R12" s="7">
        <v>2</v>
      </c>
      <c r="S12" s="117">
        <v>5</v>
      </c>
      <c r="T12" s="142"/>
      <c r="U12" s="127"/>
      <c r="V12" s="156"/>
      <c r="W12" s="144"/>
      <c r="X12" s="27">
        <f>4200+(4200*10%)</f>
        <v>4620</v>
      </c>
      <c r="Y12" s="150">
        <f t="shared" si="0"/>
        <v>0.28590113033399617</v>
      </c>
      <c r="Z12" s="125" t="s">
        <v>55</v>
      </c>
      <c r="AA12" s="126"/>
      <c r="AB12" s="126"/>
      <c r="AC12" s="127"/>
      <c r="AD12" s="127"/>
      <c r="AE12" s="128"/>
      <c r="AF12" s="126"/>
      <c r="AG12" s="7">
        <v>5</v>
      </c>
      <c r="AH12" s="7">
        <v>3</v>
      </c>
      <c r="AI12" s="151"/>
      <c r="AJ12" s="97"/>
      <c r="AK12" s="97"/>
      <c r="AL12" s="97"/>
      <c r="AM12" s="97"/>
      <c r="AN12" s="97"/>
      <c r="AO12" s="97"/>
      <c r="AP12" s="97"/>
      <c r="AQ12" s="97"/>
      <c r="AR12" s="97"/>
      <c r="AS12" s="97"/>
    </row>
    <row r="13" spans="1:45" s="2" customFormat="1" ht="30" customHeight="1">
      <c r="A13" s="115">
        <v>7</v>
      </c>
      <c r="B13" s="94" t="s">
        <v>26</v>
      </c>
      <c r="C13" s="118">
        <v>18</v>
      </c>
      <c r="D13" s="27">
        <v>69224</v>
      </c>
      <c r="E13" s="116">
        <v>38174</v>
      </c>
      <c r="F13" s="9">
        <v>33684</v>
      </c>
      <c r="G13" s="142"/>
      <c r="H13" s="127"/>
      <c r="I13" s="144"/>
      <c r="J13" s="142"/>
      <c r="K13" s="127"/>
      <c r="L13" s="127"/>
      <c r="M13" s="116" t="s">
        <v>106</v>
      </c>
      <c r="N13" s="144"/>
      <c r="O13" s="27">
        <f>C13</f>
        <v>18</v>
      </c>
      <c r="P13" s="7">
        <f>C13</f>
        <v>18</v>
      </c>
      <c r="Q13" s="116">
        <v>1450</v>
      </c>
      <c r="R13" s="7">
        <v>2</v>
      </c>
      <c r="S13" s="117">
        <v>5</v>
      </c>
      <c r="T13" s="142"/>
      <c r="U13" s="127"/>
      <c r="V13" s="156"/>
      <c r="W13" s="144"/>
      <c r="X13" s="27">
        <f>3700+(3700*10%)</f>
        <v>4070</v>
      </c>
      <c r="Y13" s="150">
        <f t="shared" si="0"/>
        <v>0.545388882468508</v>
      </c>
      <c r="Z13" s="125" t="s">
        <v>55</v>
      </c>
      <c r="AA13" s="126"/>
      <c r="AB13" s="126"/>
      <c r="AC13" s="127"/>
      <c r="AD13" s="127"/>
      <c r="AE13" s="128"/>
      <c r="AF13" s="126"/>
      <c r="AG13" s="7">
        <v>5</v>
      </c>
      <c r="AH13" s="7">
        <v>1</v>
      </c>
      <c r="AI13" s="15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</row>
    <row r="14" spans="1:45" ht="30" customHeight="1">
      <c r="A14" s="115">
        <v>8</v>
      </c>
      <c r="B14" s="93" t="s">
        <v>27</v>
      </c>
      <c r="C14" s="115">
        <v>16</v>
      </c>
      <c r="D14" s="27">
        <v>67147</v>
      </c>
      <c r="E14" s="116">
        <v>26697</v>
      </c>
      <c r="F14" s="9">
        <v>24725</v>
      </c>
      <c r="G14" s="142"/>
      <c r="H14" s="127"/>
      <c r="I14" s="144"/>
      <c r="J14" s="142"/>
      <c r="K14" s="127"/>
      <c r="L14" s="127"/>
      <c r="M14" s="116" t="s">
        <v>107</v>
      </c>
      <c r="N14" s="144"/>
      <c r="O14" s="27">
        <f>C14</f>
        <v>16</v>
      </c>
      <c r="P14" s="7">
        <f>C14</f>
        <v>16</v>
      </c>
      <c r="Q14" s="7">
        <v>1800</v>
      </c>
      <c r="R14" s="7">
        <f>20%*C14</f>
        <v>3.2</v>
      </c>
      <c r="S14" s="117">
        <v>5</v>
      </c>
      <c r="T14" s="142"/>
      <c r="U14" s="127"/>
      <c r="V14" s="156"/>
      <c r="W14" s="144"/>
      <c r="X14" s="27">
        <v>2500</v>
      </c>
      <c r="Y14" s="150">
        <f t="shared" si="0"/>
        <v>0.4054537060479247</v>
      </c>
      <c r="Z14" s="125" t="s">
        <v>58</v>
      </c>
      <c r="AA14" s="126"/>
      <c r="AB14" s="126"/>
      <c r="AC14" s="127"/>
      <c r="AD14" s="127"/>
      <c r="AE14" s="128"/>
      <c r="AF14" s="126"/>
      <c r="AG14" s="7">
        <v>7</v>
      </c>
      <c r="AH14" s="7">
        <v>2</v>
      </c>
      <c r="AI14" s="151"/>
      <c r="AJ14" s="97"/>
      <c r="AK14" s="97"/>
      <c r="AL14" s="97"/>
      <c r="AM14" s="97"/>
      <c r="AN14" s="97"/>
      <c r="AO14" s="97"/>
      <c r="AP14" s="97"/>
      <c r="AQ14" s="97"/>
      <c r="AR14" s="97"/>
      <c r="AS14" s="97"/>
    </row>
    <row r="15" spans="1:45" ht="30" customHeight="1">
      <c r="A15" s="115">
        <v>9</v>
      </c>
      <c r="B15" s="93" t="s">
        <v>29</v>
      </c>
      <c r="C15" s="115">
        <v>21</v>
      </c>
      <c r="D15" s="27">
        <v>41752</v>
      </c>
      <c r="E15" s="116">
        <v>29458</v>
      </c>
      <c r="F15" s="9">
        <v>18532</v>
      </c>
      <c r="G15" s="142"/>
      <c r="H15" s="127"/>
      <c r="I15" s="144"/>
      <c r="J15" s="142"/>
      <c r="K15" s="127"/>
      <c r="L15" s="127"/>
      <c r="M15" s="116" t="s">
        <v>104</v>
      </c>
      <c r="N15" s="144"/>
      <c r="O15" s="27">
        <f>C15</f>
        <v>21</v>
      </c>
      <c r="P15" s="7">
        <f>C15</f>
        <v>21</v>
      </c>
      <c r="Q15" s="7">
        <v>900</v>
      </c>
      <c r="R15" s="7">
        <v>2</v>
      </c>
      <c r="S15" s="117">
        <v>5</v>
      </c>
      <c r="T15" s="142"/>
      <c r="U15" s="127"/>
      <c r="V15" s="156"/>
      <c r="W15" s="144"/>
      <c r="X15" s="27">
        <f>4400+(4400*10%)</f>
        <v>4840</v>
      </c>
      <c r="Y15" s="150">
        <f t="shared" si="0"/>
        <v>0.559781567350067</v>
      </c>
      <c r="Z15" s="125" t="s">
        <v>55</v>
      </c>
      <c r="AA15" s="126"/>
      <c r="AB15" s="126"/>
      <c r="AC15" s="127"/>
      <c r="AD15" s="127"/>
      <c r="AE15" s="128"/>
      <c r="AF15" s="126"/>
      <c r="AG15" s="7">
        <v>5</v>
      </c>
      <c r="AH15" s="7">
        <v>2</v>
      </c>
      <c r="AI15" s="151"/>
      <c r="AJ15" s="97"/>
      <c r="AK15" s="97"/>
      <c r="AL15" s="97"/>
      <c r="AM15" s="97"/>
      <c r="AN15" s="97"/>
      <c r="AO15" s="97"/>
      <c r="AP15" s="97"/>
      <c r="AQ15" s="97"/>
      <c r="AR15" s="97"/>
      <c r="AS15" s="97"/>
    </row>
    <row r="16" spans="1:45" ht="30" customHeight="1">
      <c r="A16" s="115">
        <v>10</v>
      </c>
      <c r="B16" s="93" t="s">
        <v>33</v>
      </c>
      <c r="C16" s="115">
        <v>23</v>
      </c>
      <c r="D16" s="27">
        <v>42144</v>
      </c>
      <c r="E16" s="116">
        <v>21520</v>
      </c>
      <c r="F16" s="9">
        <v>12020</v>
      </c>
      <c r="G16" s="142"/>
      <c r="H16" s="127"/>
      <c r="I16" s="144"/>
      <c r="J16" s="142"/>
      <c r="K16" s="127"/>
      <c r="L16" s="127"/>
      <c r="M16" s="116" t="s">
        <v>109</v>
      </c>
      <c r="N16" s="144"/>
      <c r="O16" s="27">
        <f>C16</f>
        <v>23</v>
      </c>
      <c r="P16" s="7">
        <f>C16</f>
        <v>23</v>
      </c>
      <c r="Q16" s="7">
        <v>1350</v>
      </c>
      <c r="R16" s="7">
        <v>2</v>
      </c>
      <c r="S16" s="117">
        <v>5</v>
      </c>
      <c r="T16" s="142"/>
      <c r="U16" s="127"/>
      <c r="V16" s="156"/>
      <c r="W16" s="144"/>
      <c r="X16" s="27">
        <f>4000+(4000*10%)</f>
        <v>4400</v>
      </c>
      <c r="Y16" s="150">
        <f t="shared" si="0"/>
        <v>0.38961655277145024</v>
      </c>
      <c r="Z16" s="125" t="s">
        <v>56</v>
      </c>
      <c r="AA16" s="126"/>
      <c r="AB16" s="126"/>
      <c r="AC16" s="127"/>
      <c r="AD16" s="127"/>
      <c r="AE16" s="128"/>
      <c r="AF16" s="126"/>
      <c r="AG16" s="7">
        <v>1</v>
      </c>
      <c r="AH16" s="7">
        <v>1</v>
      </c>
      <c r="AI16" s="151"/>
      <c r="AJ16" s="97"/>
      <c r="AK16" s="97"/>
      <c r="AL16" s="97"/>
      <c r="AM16" s="97"/>
      <c r="AN16" s="97"/>
      <c r="AO16" s="97"/>
      <c r="AP16" s="97"/>
      <c r="AQ16" s="97"/>
      <c r="AR16" s="97"/>
      <c r="AS16" s="97"/>
    </row>
    <row r="17" spans="1:45" ht="30" customHeight="1">
      <c r="A17" s="115">
        <v>11</v>
      </c>
      <c r="B17" s="93" t="s">
        <v>35</v>
      </c>
      <c r="C17" s="115">
        <v>18</v>
      </c>
      <c r="D17" s="27">
        <v>51495</v>
      </c>
      <c r="E17" s="116">
        <v>22454</v>
      </c>
      <c r="F17" s="9">
        <v>14032</v>
      </c>
      <c r="G17" s="142"/>
      <c r="H17" s="127"/>
      <c r="I17" s="144"/>
      <c r="J17" s="142"/>
      <c r="K17" s="127"/>
      <c r="L17" s="127"/>
      <c r="M17" s="116" t="s">
        <v>108</v>
      </c>
      <c r="N17" s="144"/>
      <c r="O17" s="27">
        <f>C17</f>
        <v>18</v>
      </c>
      <c r="P17" s="7">
        <f>C17</f>
        <v>18</v>
      </c>
      <c r="Q17" s="7">
        <v>1650</v>
      </c>
      <c r="R17" s="7">
        <v>4</v>
      </c>
      <c r="S17" s="117">
        <v>5</v>
      </c>
      <c r="T17" s="142"/>
      <c r="U17" s="127"/>
      <c r="V17" s="157"/>
      <c r="W17" s="144"/>
      <c r="X17" s="27">
        <f>3000+(3000*10%)</f>
        <v>3300</v>
      </c>
      <c r="Y17" s="150">
        <f t="shared" si="0"/>
        <v>0.33657636663753765</v>
      </c>
      <c r="Z17" s="125" t="s">
        <v>55</v>
      </c>
      <c r="AA17" s="126"/>
      <c r="AB17" s="126"/>
      <c r="AC17" s="127"/>
      <c r="AD17" s="127"/>
      <c r="AE17" s="128"/>
      <c r="AF17" s="126"/>
      <c r="AG17" s="7">
        <v>1</v>
      </c>
      <c r="AH17" s="7">
        <v>3</v>
      </c>
      <c r="AI17" s="151"/>
      <c r="AJ17" s="97"/>
      <c r="AK17" s="97"/>
      <c r="AL17" s="97"/>
      <c r="AM17" s="97"/>
      <c r="AN17" s="97"/>
      <c r="AO17" s="97"/>
      <c r="AP17" s="97"/>
      <c r="AQ17" s="97"/>
      <c r="AR17" s="97"/>
      <c r="AS17" s="97"/>
    </row>
    <row r="18" spans="1:35" s="124" customFormat="1" ht="30" customHeight="1" thickBot="1">
      <c r="A18" s="122">
        <v>12</v>
      </c>
      <c r="B18" s="123" t="s">
        <v>52</v>
      </c>
      <c r="C18" s="120">
        <f>SUM(C7:C17)</f>
        <v>254</v>
      </c>
      <c r="D18" s="28">
        <f>SUM(D7:D17)</f>
        <v>839795</v>
      </c>
      <c r="E18" s="119">
        <f>SUM(E7:E17)</f>
        <v>316748</v>
      </c>
      <c r="F18" s="29">
        <f>SUM(F7:F17)</f>
        <v>228343</v>
      </c>
      <c r="G18" s="143"/>
      <c r="H18" s="131"/>
      <c r="I18" s="145"/>
      <c r="J18" s="143"/>
      <c r="K18" s="131"/>
      <c r="L18" s="131"/>
      <c r="M18" s="119">
        <f>22+106</f>
        <v>128</v>
      </c>
      <c r="N18" s="145"/>
      <c r="O18" s="28" t="s">
        <v>51</v>
      </c>
      <c r="P18" s="119" t="s">
        <v>53</v>
      </c>
      <c r="Q18" s="119">
        <f>SUM(Q7:Q17)</f>
        <v>15990</v>
      </c>
      <c r="R18" s="26">
        <f>SUM(R7:R17)</f>
        <v>30</v>
      </c>
      <c r="S18" s="121">
        <f>SUM(S7:S17)</f>
        <v>60</v>
      </c>
      <c r="T18" s="143"/>
      <c r="U18" s="131"/>
      <c r="V18" s="154"/>
      <c r="W18" s="145"/>
      <c r="X18" s="28">
        <f>SUM(X7:X17)</f>
        <v>45390</v>
      </c>
      <c r="Y18" s="152">
        <f t="shared" si="0"/>
        <v>0.3259521668978739</v>
      </c>
      <c r="Z18" s="129" t="s">
        <v>55</v>
      </c>
      <c r="AA18" s="130"/>
      <c r="AB18" s="130"/>
      <c r="AC18" s="131"/>
      <c r="AD18" s="131"/>
      <c r="AE18" s="132"/>
      <c r="AF18" s="130"/>
      <c r="AG18" s="119">
        <f>SUM(AG7:AG17)</f>
        <v>39</v>
      </c>
      <c r="AH18" s="26">
        <f>SUM(AH7:AH17)</f>
        <v>29</v>
      </c>
      <c r="AI18" s="121"/>
    </row>
    <row r="19" spans="6:32" ht="19.5" thickTop="1"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5"/>
      <c r="Y19" s="25"/>
      <c r="Z19" s="25"/>
      <c r="AA19" s="25"/>
      <c r="AB19" s="24"/>
      <c r="AC19" s="24"/>
      <c r="AD19" s="24"/>
      <c r="AE19" s="24"/>
      <c r="AF19" s="24"/>
    </row>
    <row r="20" spans="6:23" ht="18.75"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24:25" ht="18.75">
      <c r="X21" s="63"/>
      <c r="Y21" s="63"/>
    </row>
    <row r="65536" spans="24:33" ht="18.75">
      <c r="X65536" s="23">
        <f>SUM(X18)</f>
        <v>45390</v>
      </c>
      <c r="Y65536" s="149">
        <f>SUM(Y7:Y65535)</f>
        <v>4.783936033193951</v>
      </c>
      <c r="AG65536" s="3">
        <f>SUM(AG18)</f>
        <v>39</v>
      </c>
    </row>
  </sheetData>
  <sheetProtection/>
  <mergeCells count="33">
    <mergeCell ref="G7:G18"/>
    <mergeCell ref="H7:H18"/>
    <mergeCell ref="J7:J18"/>
    <mergeCell ref="G5:I5"/>
    <mergeCell ref="I7:I18"/>
    <mergeCell ref="J5:N5"/>
    <mergeCell ref="A4:AI4"/>
    <mergeCell ref="A1:P1"/>
    <mergeCell ref="A2:P2"/>
    <mergeCell ref="A3:P3"/>
    <mergeCell ref="AC7:AC18"/>
    <mergeCell ref="AD7:AD18"/>
    <mergeCell ref="AE7:AE18"/>
    <mergeCell ref="AF7:AF18"/>
    <mergeCell ref="K7:K18"/>
    <mergeCell ref="L7:L18"/>
    <mergeCell ref="N7:N18"/>
    <mergeCell ref="T7:T18"/>
    <mergeCell ref="V7:V17"/>
    <mergeCell ref="C5:C6"/>
    <mergeCell ref="W7:W18"/>
    <mergeCell ref="AB7:AB18"/>
    <mergeCell ref="AA7:AA18"/>
    <mergeCell ref="O5:S5"/>
    <mergeCell ref="T5:W5"/>
    <mergeCell ref="U7:U18"/>
    <mergeCell ref="X5:AI5"/>
    <mergeCell ref="AI7:AI17"/>
    <mergeCell ref="F5:F6"/>
    <mergeCell ref="A5:A6"/>
    <mergeCell ref="B5:B6"/>
    <mergeCell ref="D5:D6"/>
    <mergeCell ref="E5:E6"/>
  </mergeCells>
  <printOptions horizontalCentered="1"/>
  <pageMargins left="0.05" right="0.05" top="0.05" bottom="0.05" header="0.1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3">
      <selection activeCell="J25" sqref="J25"/>
    </sheetView>
  </sheetViews>
  <sheetFormatPr defaultColWidth="8.28125" defaultRowHeight="15"/>
  <cols>
    <col min="1" max="1" width="9.00390625" style="1" customWidth="1"/>
    <col min="2" max="2" width="19.57421875" style="1" customWidth="1"/>
    <col min="3" max="4" width="9.421875" style="1" hidden="1" customWidth="1"/>
    <col min="5" max="5" width="9.421875" style="2" hidden="1" customWidth="1"/>
    <col min="6" max="9" width="8.28125" style="1" hidden="1" customWidth="1"/>
    <col min="10" max="10" width="13.7109375" style="2" customWidth="1"/>
    <col min="11" max="11" width="7.7109375" style="2" hidden="1" customWidth="1"/>
    <col min="12" max="12" width="10.00390625" style="2" hidden="1" customWidth="1"/>
    <col min="13" max="14" width="10.7109375" style="2" customWidth="1"/>
    <col min="15" max="16" width="10.7109375" style="1" customWidth="1"/>
    <col min="17" max="17" width="0" style="1" hidden="1" customWidth="1"/>
    <col min="18" max="19" width="10.00390625" style="1" hidden="1" customWidth="1"/>
    <col min="20" max="20" width="10.140625" style="1" hidden="1" customWidth="1"/>
    <col min="21" max="29" width="0" style="1" hidden="1" customWidth="1"/>
    <col min="30" max="250" width="9.140625" style="1" customWidth="1"/>
    <col min="251" max="251" width="4.7109375" style="1" customWidth="1"/>
    <col min="252" max="252" width="14.421875" style="1" customWidth="1"/>
    <col min="253" max="254" width="9.28125" style="1" customWidth="1"/>
    <col min="255" max="255" width="10.7109375" style="1" customWidth="1"/>
    <col min="256" max="16384" width="8.28125" style="1" customWidth="1"/>
  </cols>
  <sheetData>
    <row r="1" spans="1:16" ht="18.75">
      <c r="A1" s="64" t="s">
        <v>0</v>
      </c>
      <c r="B1" s="64"/>
      <c r="C1" s="64"/>
      <c r="D1" s="64"/>
      <c r="E1" s="64"/>
      <c r="O1" s="3"/>
      <c r="P1" s="3"/>
    </row>
    <row r="2" spans="1:18" ht="18.75">
      <c r="A2" s="65" t="s">
        <v>38</v>
      </c>
      <c r="B2" s="65"/>
      <c r="C2" s="65"/>
      <c r="D2" s="65"/>
      <c r="E2" s="65"/>
      <c r="F2" s="2"/>
      <c r="G2" s="2"/>
      <c r="N2" s="74" t="s">
        <v>1</v>
      </c>
      <c r="O2" s="74"/>
      <c r="P2" s="74"/>
      <c r="Q2" s="74"/>
      <c r="R2" s="74"/>
    </row>
    <row r="3" spans="1:9" ht="18.75">
      <c r="A3" s="65" t="s">
        <v>2</v>
      </c>
      <c r="B3" s="65"/>
      <c r="C3" s="65"/>
      <c r="D3" s="65"/>
      <c r="E3" s="65"/>
      <c r="F3" s="2"/>
      <c r="G3" s="2"/>
      <c r="H3" s="2"/>
      <c r="I3" s="2"/>
    </row>
    <row r="4" spans="1:16" ht="18.75">
      <c r="A4" s="65" t="s">
        <v>42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9.5" thickBot="1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5" ht="51" customHeight="1" thickTop="1">
      <c r="A6" s="81" t="s">
        <v>3</v>
      </c>
      <c r="B6" s="83" t="s">
        <v>4</v>
      </c>
      <c r="C6" s="81" t="s">
        <v>5</v>
      </c>
      <c r="D6" s="85" t="s">
        <v>39</v>
      </c>
      <c r="E6" s="87" t="s">
        <v>41</v>
      </c>
      <c r="F6" s="79" t="s">
        <v>6</v>
      </c>
      <c r="G6" s="80"/>
      <c r="H6" s="79" t="s">
        <v>7</v>
      </c>
      <c r="I6" s="80"/>
      <c r="J6" s="87" t="s">
        <v>46</v>
      </c>
      <c r="K6" s="89" t="s">
        <v>8</v>
      </c>
      <c r="L6" s="90"/>
      <c r="M6" s="91" t="s">
        <v>44</v>
      </c>
      <c r="N6" s="92"/>
      <c r="O6" s="91" t="s">
        <v>45</v>
      </c>
      <c r="P6" s="92"/>
      <c r="Q6" s="75" t="s">
        <v>9</v>
      </c>
      <c r="R6" s="77" t="s">
        <v>10</v>
      </c>
      <c r="S6" s="66" t="s">
        <v>11</v>
      </c>
      <c r="T6" s="68" t="s">
        <v>12</v>
      </c>
      <c r="U6" s="70" t="s">
        <v>13</v>
      </c>
      <c r="V6" s="66"/>
      <c r="W6" s="71" t="s">
        <v>14</v>
      </c>
      <c r="X6" s="72"/>
      <c r="Y6" s="73"/>
    </row>
    <row r="7" spans="1:25" ht="77.25" customHeight="1">
      <c r="A7" s="82"/>
      <c r="B7" s="84"/>
      <c r="C7" s="82"/>
      <c r="D7" s="86"/>
      <c r="E7" s="88"/>
      <c r="F7" s="30" t="s">
        <v>15</v>
      </c>
      <c r="G7" s="31" t="s">
        <v>16</v>
      </c>
      <c r="H7" s="30" t="s">
        <v>17</v>
      </c>
      <c r="I7" s="31" t="s">
        <v>40</v>
      </c>
      <c r="J7" s="88"/>
      <c r="K7" s="32" t="s">
        <v>18</v>
      </c>
      <c r="L7" s="33" t="s">
        <v>19</v>
      </c>
      <c r="M7" s="30" t="s">
        <v>20</v>
      </c>
      <c r="N7" s="31" t="s">
        <v>47</v>
      </c>
      <c r="O7" s="30" t="s">
        <v>20</v>
      </c>
      <c r="P7" s="31" t="s">
        <v>47</v>
      </c>
      <c r="Q7" s="76"/>
      <c r="R7" s="78"/>
      <c r="S7" s="67"/>
      <c r="T7" s="69"/>
      <c r="U7" s="4" t="s">
        <v>21</v>
      </c>
      <c r="V7" s="5" t="s">
        <v>22</v>
      </c>
      <c r="W7" s="4" t="s">
        <v>23</v>
      </c>
      <c r="X7" s="6" t="s">
        <v>24</v>
      </c>
      <c r="Y7" s="5" t="s">
        <v>25</v>
      </c>
    </row>
    <row r="8" spans="1:25" ht="30" customHeight="1">
      <c r="A8" s="34">
        <v>1</v>
      </c>
      <c r="B8" s="35" t="s">
        <v>28</v>
      </c>
      <c r="C8" s="36">
        <v>297447</v>
      </c>
      <c r="D8" s="37">
        <v>41340</v>
      </c>
      <c r="E8" s="38">
        <v>38347</v>
      </c>
      <c r="F8" s="36">
        <v>6807</v>
      </c>
      <c r="G8" s="14">
        <v>262</v>
      </c>
      <c r="H8" s="15">
        <v>2972</v>
      </c>
      <c r="I8" s="14">
        <v>1104</v>
      </c>
      <c r="J8" s="39">
        <f aca="true" t="shared" si="0" ref="J8:J13">(E8+F8+G8)-(H8+I8)</f>
        <v>41340</v>
      </c>
      <c r="K8" s="40">
        <f aca="true" t="shared" si="1" ref="K8:K18">J8+S8</f>
        <v>68918</v>
      </c>
      <c r="L8" s="41">
        <f aca="true" t="shared" si="2" ref="L8:L14">K8/C8</f>
        <v>0.23169842022276238</v>
      </c>
      <c r="M8" s="36">
        <v>18681</v>
      </c>
      <c r="N8" s="42">
        <f>M8/J8</f>
        <v>0.4518867924528302</v>
      </c>
      <c r="O8" s="15">
        <f>J8-M8</f>
        <v>22659</v>
      </c>
      <c r="P8" s="42">
        <f>O8/J8</f>
        <v>0.5481132075471699</v>
      </c>
      <c r="Q8" s="43">
        <v>5543</v>
      </c>
      <c r="R8" s="44" t="e">
        <f>#REF!/Q8</f>
        <v>#REF!</v>
      </c>
      <c r="S8" s="14">
        <v>27578</v>
      </c>
      <c r="T8" s="10">
        <v>2100</v>
      </c>
      <c r="U8" s="11">
        <v>1</v>
      </c>
      <c r="V8" s="12"/>
      <c r="W8" s="15">
        <v>9</v>
      </c>
      <c r="X8" s="13">
        <v>3200</v>
      </c>
      <c r="Y8" s="14">
        <v>90</v>
      </c>
    </row>
    <row r="9" spans="1:25" ht="30" customHeight="1">
      <c r="A9" s="34">
        <v>2</v>
      </c>
      <c r="B9" s="35" t="s">
        <v>36</v>
      </c>
      <c r="C9" s="36">
        <v>34955</v>
      </c>
      <c r="D9" s="37">
        <v>34748</v>
      </c>
      <c r="E9" s="39">
        <v>22982</v>
      </c>
      <c r="F9" s="15">
        <v>2316</v>
      </c>
      <c r="G9" s="14">
        <v>66</v>
      </c>
      <c r="H9" s="15">
        <v>1657</v>
      </c>
      <c r="I9" s="14">
        <v>617</v>
      </c>
      <c r="J9" s="39">
        <f t="shared" si="0"/>
        <v>23090</v>
      </c>
      <c r="K9" s="40">
        <f t="shared" si="1"/>
        <v>40688</v>
      </c>
      <c r="L9" s="41">
        <f t="shared" si="2"/>
        <v>1.1640108711200114</v>
      </c>
      <c r="M9" s="36">
        <v>13984</v>
      </c>
      <c r="N9" s="42">
        <f aca="true" t="shared" si="3" ref="N9:N19">M9/J9</f>
        <v>0.6056301429190125</v>
      </c>
      <c r="O9" s="15">
        <f aca="true" t="shared" si="4" ref="O9:O18">J9-M9</f>
        <v>9106</v>
      </c>
      <c r="P9" s="42">
        <f aca="true" t="shared" si="5" ref="P9:P19">O9/J9</f>
        <v>0.39436985708098743</v>
      </c>
      <c r="Q9" s="43">
        <v>3916</v>
      </c>
      <c r="R9" s="44" t="e">
        <f>#REF!/Q9</f>
        <v>#REF!</v>
      </c>
      <c r="S9" s="14">
        <v>17598</v>
      </c>
      <c r="T9" s="10">
        <v>1452</v>
      </c>
      <c r="U9" s="11">
        <v>4</v>
      </c>
      <c r="V9" s="12"/>
      <c r="W9" s="15">
        <v>6</v>
      </c>
      <c r="X9" s="13">
        <f>470+118+500+300+200+350</f>
        <v>1938</v>
      </c>
      <c r="Y9" s="14">
        <f>20+5+20+12+10+15</f>
        <v>82</v>
      </c>
    </row>
    <row r="10" spans="1:25" ht="30" customHeight="1">
      <c r="A10" s="34">
        <v>3</v>
      </c>
      <c r="B10" s="35" t="s">
        <v>34</v>
      </c>
      <c r="C10" s="36">
        <v>57371</v>
      </c>
      <c r="D10" s="37">
        <v>26218</v>
      </c>
      <c r="E10" s="38">
        <v>17459</v>
      </c>
      <c r="F10" s="15">
        <v>4397</v>
      </c>
      <c r="G10" s="14">
        <v>341</v>
      </c>
      <c r="H10" s="15">
        <v>2926</v>
      </c>
      <c r="I10" s="14">
        <v>1119</v>
      </c>
      <c r="J10" s="39">
        <f t="shared" si="0"/>
        <v>18152</v>
      </c>
      <c r="K10" s="40">
        <f t="shared" si="1"/>
        <v>33390</v>
      </c>
      <c r="L10" s="41">
        <f t="shared" si="2"/>
        <v>0.5820013595719091</v>
      </c>
      <c r="M10" s="36">
        <v>11645</v>
      </c>
      <c r="N10" s="42">
        <f t="shared" si="3"/>
        <v>0.6415271044513001</v>
      </c>
      <c r="O10" s="15">
        <f t="shared" si="4"/>
        <v>6507</v>
      </c>
      <c r="P10" s="42">
        <f t="shared" si="5"/>
        <v>0.3584728955486999</v>
      </c>
      <c r="Q10" s="43">
        <v>4276</v>
      </c>
      <c r="R10" s="44" t="e">
        <f>#REF!/Q10</f>
        <v>#REF!</v>
      </c>
      <c r="S10" s="14">
        <v>15238</v>
      </c>
      <c r="T10" s="10">
        <v>1363</v>
      </c>
      <c r="U10" s="11">
        <v>2</v>
      </c>
      <c r="V10" s="12"/>
      <c r="W10" s="15">
        <v>5</v>
      </c>
      <c r="X10" s="13">
        <v>1020</v>
      </c>
      <c r="Y10" s="14">
        <v>74</v>
      </c>
    </row>
    <row r="11" spans="1:25" ht="30" customHeight="1">
      <c r="A11" s="34">
        <v>4</v>
      </c>
      <c r="B11" s="35" t="s">
        <v>32</v>
      </c>
      <c r="C11" s="36">
        <v>39906</v>
      </c>
      <c r="D11" s="37">
        <v>18192</v>
      </c>
      <c r="E11" s="38">
        <v>11981</v>
      </c>
      <c r="F11" s="15">
        <v>1939</v>
      </c>
      <c r="G11" s="14">
        <v>92</v>
      </c>
      <c r="H11" s="15">
        <v>2031</v>
      </c>
      <c r="I11" s="14">
        <v>446</v>
      </c>
      <c r="J11" s="39">
        <f t="shared" si="0"/>
        <v>11535</v>
      </c>
      <c r="K11" s="40">
        <f t="shared" si="1"/>
        <v>21152</v>
      </c>
      <c r="L11" s="41">
        <f t="shared" si="2"/>
        <v>0.5300456071768657</v>
      </c>
      <c r="M11" s="36">
        <v>5648</v>
      </c>
      <c r="N11" s="42">
        <f t="shared" si="3"/>
        <v>0.48964022540095364</v>
      </c>
      <c r="O11" s="15">
        <f t="shared" si="4"/>
        <v>5887</v>
      </c>
      <c r="P11" s="42">
        <f t="shared" si="5"/>
        <v>0.5103597745990464</v>
      </c>
      <c r="Q11" s="43">
        <v>1780</v>
      </c>
      <c r="R11" s="44" t="e">
        <f>#REF!/Q11</f>
        <v>#REF!</v>
      </c>
      <c r="S11" s="14">
        <v>9617</v>
      </c>
      <c r="T11" s="10">
        <v>683</v>
      </c>
      <c r="U11" s="11">
        <v>4</v>
      </c>
      <c r="V11" s="12"/>
      <c r="W11" s="15">
        <v>4</v>
      </c>
      <c r="X11" s="13">
        <v>550</v>
      </c>
      <c r="Y11" s="14">
        <v>28</v>
      </c>
    </row>
    <row r="12" spans="1:25" ht="30" customHeight="1">
      <c r="A12" s="34">
        <v>5</v>
      </c>
      <c r="B12" s="35" t="s">
        <v>31</v>
      </c>
      <c r="C12" s="36">
        <v>44311</v>
      </c>
      <c r="D12" s="37">
        <v>18207</v>
      </c>
      <c r="E12" s="38">
        <v>12475</v>
      </c>
      <c r="F12" s="15">
        <v>6383</v>
      </c>
      <c r="G12" s="14">
        <v>69</v>
      </c>
      <c r="H12" s="15">
        <v>2737</v>
      </c>
      <c r="I12" s="14">
        <v>1717</v>
      </c>
      <c r="J12" s="39">
        <f t="shared" si="0"/>
        <v>14473</v>
      </c>
      <c r="K12" s="40">
        <f t="shared" si="1"/>
        <v>26666</v>
      </c>
      <c r="L12" s="41">
        <f t="shared" si="2"/>
        <v>0.6017918801200605</v>
      </c>
      <c r="M12" s="36">
        <v>9156</v>
      </c>
      <c r="N12" s="42">
        <f t="shared" si="3"/>
        <v>0.6326262696054723</v>
      </c>
      <c r="O12" s="15">
        <f t="shared" si="4"/>
        <v>5317</v>
      </c>
      <c r="P12" s="42">
        <f t="shared" si="5"/>
        <v>0.36737373039452775</v>
      </c>
      <c r="Q12" s="43">
        <v>3828</v>
      </c>
      <c r="R12" s="44" t="e">
        <f>#REF!/Q12</f>
        <v>#REF!</v>
      </c>
      <c r="S12" s="37">
        <v>12193</v>
      </c>
      <c r="T12" s="10">
        <v>928</v>
      </c>
      <c r="U12" s="11">
        <v>1</v>
      </c>
      <c r="V12" s="12"/>
      <c r="W12" s="15">
        <v>4</v>
      </c>
      <c r="X12" s="13">
        <v>400</v>
      </c>
      <c r="Y12" s="14">
        <v>20</v>
      </c>
    </row>
    <row r="13" spans="1:25" ht="30" customHeight="1">
      <c r="A13" s="34">
        <v>6</v>
      </c>
      <c r="B13" s="35" t="s">
        <v>30</v>
      </c>
      <c r="C13" s="36">
        <v>94043</v>
      </c>
      <c r="D13" s="37">
        <v>39740</v>
      </c>
      <c r="E13" s="38">
        <v>24964</v>
      </c>
      <c r="F13" s="15">
        <v>4234</v>
      </c>
      <c r="G13" s="14">
        <v>363</v>
      </c>
      <c r="H13" s="15">
        <v>949</v>
      </c>
      <c r="I13" s="14">
        <v>5105</v>
      </c>
      <c r="J13" s="39">
        <f t="shared" si="0"/>
        <v>23507</v>
      </c>
      <c r="K13" s="40">
        <f t="shared" si="1"/>
        <v>43850</v>
      </c>
      <c r="L13" s="41">
        <f t="shared" si="2"/>
        <v>0.4662760652042151</v>
      </c>
      <c r="M13" s="36">
        <v>12457</v>
      </c>
      <c r="N13" s="42">
        <f t="shared" si="3"/>
        <v>0.5299272557110648</v>
      </c>
      <c r="O13" s="15">
        <f t="shared" si="4"/>
        <v>11050</v>
      </c>
      <c r="P13" s="42">
        <f t="shared" si="5"/>
        <v>0.4700727442889352</v>
      </c>
      <c r="Q13" s="43">
        <v>3391</v>
      </c>
      <c r="R13" s="44" t="e">
        <f>#REF!/Q13</f>
        <v>#REF!</v>
      </c>
      <c r="S13" s="14">
        <v>20343</v>
      </c>
      <c r="T13" s="10">
        <v>1303</v>
      </c>
      <c r="U13" s="11">
        <v>1</v>
      </c>
      <c r="V13" s="12"/>
      <c r="W13" s="15">
        <v>7</v>
      </c>
      <c r="X13" s="13">
        <f>620+100</f>
        <v>720</v>
      </c>
      <c r="Y13" s="14">
        <v>36</v>
      </c>
    </row>
    <row r="14" spans="1:25" s="2" customFormat="1" ht="30" customHeight="1">
      <c r="A14" s="34">
        <v>7</v>
      </c>
      <c r="B14" s="45" t="s">
        <v>26</v>
      </c>
      <c r="C14" s="36">
        <v>69224</v>
      </c>
      <c r="D14" s="37">
        <v>38174</v>
      </c>
      <c r="E14" s="38">
        <v>35146</v>
      </c>
      <c r="F14" s="36">
        <v>3720</v>
      </c>
      <c r="G14" s="37">
        <v>296</v>
      </c>
      <c r="H14" s="36">
        <v>982</v>
      </c>
      <c r="I14" s="37">
        <v>1385</v>
      </c>
      <c r="J14" s="39">
        <f>(E14+F14+G14)-(H14+I14)</f>
        <v>36795</v>
      </c>
      <c r="K14" s="40">
        <f t="shared" si="1"/>
        <v>51843</v>
      </c>
      <c r="L14" s="41">
        <f t="shared" si="2"/>
        <v>0.7489165607303825</v>
      </c>
      <c r="M14" s="36">
        <v>22658</v>
      </c>
      <c r="N14" s="42">
        <f t="shared" si="3"/>
        <v>0.6157901888843593</v>
      </c>
      <c r="O14" s="15">
        <f t="shared" si="4"/>
        <v>14137</v>
      </c>
      <c r="P14" s="42">
        <f t="shared" si="5"/>
        <v>0.38420981111564073</v>
      </c>
      <c r="Q14" s="43">
        <v>3786</v>
      </c>
      <c r="R14" s="44" t="e">
        <f>#REF!/Q14</f>
        <v>#REF!</v>
      </c>
      <c r="S14" s="14">
        <v>15048</v>
      </c>
      <c r="T14" s="10">
        <v>1409</v>
      </c>
      <c r="U14" s="11">
        <v>15</v>
      </c>
      <c r="V14" s="12">
        <v>5</v>
      </c>
      <c r="W14" s="11">
        <v>5</v>
      </c>
      <c r="X14" s="13">
        <v>750</v>
      </c>
      <c r="Y14" s="14">
        <v>38</v>
      </c>
    </row>
    <row r="15" spans="1:25" ht="30" customHeight="1">
      <c r="A15" s="34">
        <v>8</v>
      </c>
      <c r="B15" s="35" t="s">
        <v>27</v>
      </c>
      <c r="C15" s="36">
        <v>67147</v>
      </c>
      <c r="D15" s="37">
        <v>26697</v>
      </c>
      <c r="E15" s="38">
        <v>24692</v>
      </c>
      <c r="F15" s="15">
        <v>3988</v>
      </c>
      <c r="G15" s="14">
        <v>40</v>
      </c>
      <c r="H15" s="15">
        <v>1871</v>
      </c>
      <c r="I15" s="14">
        <f>648+1476</f>
        <v>2124</v>
      </c>
      <c r="J15" s="39">
        <f>(E15+F15+G15)-(H15+I15)</f>
        <v>24725</v>
      </c>
      <c r="K15" s="40">
        <f t="shared" si="1"/>
        <v>41696</v>
      </c>
      <c r="L15" s="41">
        <f>K15/C15</f>
        <v>0.6209659403994222</v>
      </c>
      <c r="M15" s="36">
        <f>56%*J15</f>
        <v>13846.000000000002</v>
      </c>
      <c r="N15" s="42">
        <f t="shared" si="3"/>
        <v>0.56</v>
      </c>
      <c r="O15" s="15">
        <f t="shared" si="4"/>
        <v>10878.999999999998</v>
      </c>
      <c r="P15" s="42">
        <f t="shared" si="5"/>
        <v>0.43999999999999995</v>
      </c>
      <c r="Q15" s="43">
        <v>4073</v>
      </c>
      <c r="R15" s="44" t="e">
        <f>#REF!/Q15</f>
        <v>#REF!</v>
      </c>
      <c r="S15" s="14">
        <v>16971</v>
      </c>
      <c r="T15" s="10">
        <v>1701</v>
      </c>
      <c r="U15" s="11">
        <v>4</v>
      </c>
      <c r="V15" s="12"/>
      <c r="W15" s="15">
        <v>7</v>
      </c>
      <c r="X15" s="13">
        <v>1300</v>
      </c>
      <c r="Y15" s="14">
        <v>211</v>
      </c>
    </row>
    <row r="16" spans="1:25" ht="30" customHeight="1">
      <c r="A16" s="34">
        <v>9</v>
      </c>
      <c r="B16" s="35" t="s">
        <v>29</v>
      </c>
      <c r="C16" s="36">
        <v>41752</v>
      </c>
      <c r="D16" s="37">
        <v>29458</v>
      </c>
      <c r="E16" s="38">
        <v>24433</v>
      </c>
      <c r="F16" s="15">
        <v>4401</v>
      </c>
      <c r="G16" s="14">
        <v>359</v>
      </c>
      <c r="H16" s="15">
        <v>2954</v>
      </c>
      <c r="I16" s="14">
        <f>3215+2369</f>
        <v>5584</v>
      </c>
      <c r="J16" s="39">
        <f>(E16+F16+G16)-(H16+I16)</f>
        <v>20655</v>
      </c>
      <c r="K16" s="40">
        <f t="shared" si="1"/>
        <v>36018</v>
      </c>
      <c r="L16" s="41">
        <f>K16/C16</f>
        <v>0.8626652615443572</v>
      </c>
      <c r="M16" s="36">
        <f>56%*J16</f>
        <v>11566.800000000001</v>
      </c>
      <c r="N16" s="42">
        <f t="shared" si="3"/>
        <v>0.56</v>
      </c>
      <c r="O16" s="15">
        <f t="shared" si="4"/>
        <v>9088.199999999999</v>
      </c>
      <c r="P16" s="42">
        <f t="shared" si="5"/>
        <v>0.43999999999999995</v>
      </c>
      <c r="Q16" s="43">
        <v>3864</v>
      </c>
      <c r="R16" s="44" t="e">
        <f>#REF!/Q16</f>
        <v>#REF!</v>
      </c>
      <c r="S16" s="14">
        <v>15363</v>
      </c>
      <c r="T16" s="10">
        <v>750</v>
      </c>
      <c r="U16" s="11">
        <v>4</v>
      </c>
      <c r="V16" s="12"/>
      <c r="W16" s="15">
        <v>5</v>
      </c>
      <c r="X16" s="13">
        <v>500</v>
      </c>
      <c r="Y16" s="14">
        <v>25</v>
      </c>
    </row>
    <row r="17" spans="1:25" ht="30" customHeight="1">
      <c r="A17" s="34">
        <v>10</v>
      </c>
      <c r="B17" s="35" t="s">
        <v>33</v>
      </c>
      <c r="C17" s="36">
        <v>42144</v>
      </c>
      <c r="D17" s="37">
        <v>21520</v>
      </c>
      <c r="E17" s="38">
        <v>13515</v>
      </c>
      <c r="F17" s="15">
        <v>4110</v>
      </c>
      <c r="G17" s="14">
        <v>65</v>
      </c>
      <c r="H17" s="15">
        <v>983</v>
      </c>
      <c r="I17" s="14">
        <v>1304</v>
      </c>
      <c r="J17" s="39">
        <f>(E17+F17+G17)-(H17+I17)</f>
        <v>15403</v>
      </c>
      <c r="K17" s="40">
        <f t="shared" si="1"/>
        <v>26921</v>
      </c>
      <c r="L17" s="41">
        <f>K17/C17</f>
        <v>0.638786066818527</v>
      </c>
      <c r="M17" s="36">
        <v>9357</v>
      </c>
      <c r="N17" s="42">
        <f t="shared" si="3"/>
        <v>0.6074790625202883</v>
      </c>
      <c r="O17" s="15">
        <f t="shared" si="4"/>
        <v>6046</v>
      </c>
      <c r="P17" s="42">
        <f t="shared" si="5"/>
        <v>0.39252093747971173</v>
      </c>
      <c r="Q17" s="43">
        <v>3956</v>
      </c>
      <c r="R17" s="44" t="e">
        <f>#REF!/Q17</f>
        <v>#REF!</v>
      </c>
      <c r="S17" s="14">
        <v>11518</v>
      </c>
      <c r="T17" s="10">
        <v>1250</v>
      </c>
      <c r="U17" s="11">
        <v>2</v>
      </c>
      <c r="V17" s="12"/>
      <c r="W17" s="15">
        <v>4</v>
      </c>
      <c r="X17" s="13">
        <v>800</v>
      </c>
      <c r="Y17" s="14">
        <v>40</v>
      </c>
    </row>
    <row r="18" spans="1:25" ht="30" customHeight="1">
      <c r="A18" s="34">
        <v>11</v>
      </c>
      <c r="B18" s="35" t="s">
        <v>35</v>
      </c>
      <c r="C18" s="36">
        <v>51495</v>
      </c>
      <c r="D18" s="37">
        <v>22454</v>
      </c>
      <c r="E18" s="38">
        <v>17312</v>
      </c>
      <c r="F18" s="15">
        <v>3120</v>
      </c>
      <c r="G18" s="14">
        <v>172</v>
      </c>
      <c r="H18" s="15">
        <v>2970</v>
      </c>
      <c r="I18" s="14">
        <f>3472-H18</f>
        <v>502</v>
      </c>
      <c r="J18" s="39">
        <f>(E18+F18+G18)-(H18+I18)</f>
        <v>17132</v>
      </c>
      <c r="K18" s="40">
        <f t="shared" si="1"/>
        <v>28398</v>
      </c>
      <c r="L18" s="41">
        <f>K18/C18</f>
        <v>0.5514710166035537</v>
      </c>
      <c r="M18" s="36">
        <f>56%*J18</f>
        <v>9593.92</v>
      </c>
      <c r="N18" s="42">
        <f t="shared" si="3"/>
        <v>0.56</v>
      </c>
      <c r="O18" s="15">
        <f t="shared" si="4"/>
        <v>7538.08</v>
      </c>
      <c r="P18" s="42">
        <f t="shared" si="5"/>
        <v>0.44</v>
      </c>
      <c r="Q18" s="43">
        <v>3528</v>
      </c>
      <c r="R18" s="44" t="e">
        <f>#REF!/Q18</f>
        <v>#REF!</v>
      </c>
      <c r="S18" s="14">
        <v>11266</v>
      </c>
      <c r="T18" s="10">
        <v>1420</v>
      </c>
      <c r="U18" s="11">
        <v>1</v>
      </c>
      <c r="V18" s="12"/>
      <c r="W18" s="15">
        <v>5</v>
      </c>
      <c r="X18" s="13">
        <v>1500</v>
      </c>
      <c r="Y18" s="14">
        <v>75</v>
      </c>
    </row>
    <row r="19" spans="1:25" ht="30" customHeight="1" thickBot="1">
      <c r="A19" s="51"/>
      <c r="B19" s="52" t="s">
        <v>37</v>
      </c>
      <c r="C19" s="53">
        <f>SUM(C8:C18)</f>
        <v>839795</v>
      </c>
      <c r="D19" s="54">
        <f>SUM(D8:D18)</f>
        <v>316748</v>
      </c>
      <c r="E19" s="55">
        <f>SUM(E8:E18)</f>
        <v>243306</v>
      </c>
      <c r="F19" s="56">
        <f>SUM(F8:F18)</f>
        <v>45415</v>
      </c>
      <c r="G19" s="57">
        <f aca="true" t="shared" si="6" ref="G19:L19">SUM(G8:G18)</f>
        <v>2125</v>
      </c>
      <c r="H19" s="56">
        <f t="shared" si="6"/>
        <v>23032</v>
      </c>
      <c r="I19" s="57">
        <f t="shared" si="6"/>
        <v>21007</v>
      </c>
      <c r="J19" s="55">
        <f t="shared" si="6"/>
        <v>246807</v>
      </c>
      <c r="K19" s="58">
        <f t="shared" si="6"/>
        <v>419540</v>
      </c>
      <c r="L19" s="59">
        <f t="shared" si="6"/>
        <v>6.998629049512067</v>
      </c>
      <c r="M19" s="56">
        <f>SUM(M8:M18)</f>
        <v>138592.72</v>
      </c>
      <c r="N19" s="46">
        <f t="shared" si="3"/>
        <v>0.5615429059953729</v>
      </c>
      <c r="O19" s="56">
        <f>SUM(O8:O18)</f>
        <v>108214.28</v>
      </c>
      <c r="P19" s="46">
        <f t="shared" si="5"/>
        <v>0.43845709400462707</v>
      </c>
      <c r="Q19" s="47"/>
      <c r="R19" s="48"/>
      <c r="S19" s="18"/>
      <c r="T19" s="16">
        <f aca="true" t="shared" si="7" ref="T19:Y19">SUM(T14:T18)</f>
        <v>6530</v>
      </c>
      <c r="U19" s="17">
        <f t="shared" si="7"/>
        <v>26</v>
      </c>
      <c r="V19" s="18">
        <f t="shared" si="7"/>
        <v>5</v>
      </c>
      <c r="W19" s="19">
        <f t="shared" si="7"/>
        <v>26</v>
      </c>
      <c r="X19" s="20">
        <f t="shared" si="7"/>
        <v>4850</v>
      </c>
      <c r="Y19" s="21">
        <f t="shared" si="7"/>
        <v>389</v>
      </c>
    </row>
    <row r="20" spans="5:25" ht="19.5" thickTop="1">
      <c r="E20" s="23"/>
      <c r="F20" s="3"/>
      <c r="G20" s="3"/>
      <c r="H20" s="3"/>
      <c r="I20" s="3"/>
      <c r="J20" s="49"/>
      <c r="K20" s="49"/>
      <c r="L20" s="49"/>
      <c r="M20" s="49"/>
      <c r="N20" s="49"/>
      <c r="O20" s="3"/>
      <c r="P20" s="3"/>
      <c r="W20" s="3">
        <v>8</v>
      </c>
      <c r="X20" s="3">
        <v>2150</v>
      </c>
      <c r="Y20" s="3">
        <v>322</v>
      </c>
    </row>
    <row r="21" spans="5:16" ht="18.75">
      <c r="E21" s="23"/>
      <c r="G21" s="3"/>
      <c r="J21" s="60"/>
      <c r="K21" s="60"/>
      <c r="L21" s="60"/>
      <c r="M21" s="61"/>
      <c r="N21" s="61"/>
      <c r="O21" s="62"/>
      <c r="P21" s="62"/>
    </row>
    <row r="23" spans="13:14" ht="18.75">
      <c r="M23" s="50"/>
      <c r="N23" s="50"/>
    </row>
  </sheetData>
  <sheetProtection/>
  <mergeCells count="23">
    <mergeCell ref="O6:P6"/>
    <mergeCell ref="T6:T7"/>
    <mergeCell ref="U6:V6"/>
    <mergeCell ref="W6:Y6"/>
    <mergeCell ref="Q6:Q7"/>
    <mergeCell ref="R6:R7"/>
    <mergeCell ref="S6:S7"/>
    <mergeCell ref="D6:D7"/>
    <mergeCell ref="E6:E7"/>
    <mergeCell ref="H6:I6"/>
    <mergeCell ref="J6:J7"/>
    <mergeCell ref="K6:L6"/>
    <mergeCell ref="M6:N6"/>
    <mergeCell ref="F6:G6"/>
    <mergeCell ref="A1:E1"/>
    <mergeCell ref="A2:E2"/>
    <mergeCell ref="N2:R2"/>
    <mergeCell ref="A3:E3"/>
    <mergeCell ref="A4:P4"/>
    <mergeCell ref="A5:P5"/>
    <mergeCell ref="A6:A7"/>
    <mergeCell ref="B6:B7"/>
    <mergeCell ref="C6:C7"/>
  </mergeCells>
  <printOptions horizontalCentered="1"/>
  <pageMargins left="0.05" right="0.05" top="0.05" bottom="0.05" header="0.05" footer="0.0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2015-03-30T06:12:25Z</cp:lastPrinted>
  <dcterms:created xsi:type="dcterms:W3CDTF">2015-01-26T04:58:27Z</dcterms:created>
  <dcterms:modified xsi:type="dcterms:W3CDTF">2015-03-30T06:13:42Z</dcterms:modified>
  <cp:category/>
  <cp:version/>
  <cp:contentType/>
  <cp:contentStatus/>
</cp:coreProperties>
</file>